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80" windowHeight="12210" activeTab="5"/>
  </bookViews>
  <sheets>
    <sheet name="ROW Summary" sheetId="1" r:id="rId1"/>
    <sheet name="WYW-65819" sheetId="2" r:id="rId2"/>
    <sheet name="WYW-142481" sheetId="3" r:id="rId3"/>
    <sheet name="WYW-163391" sheetId="4" r:id="rId4"/>
    <sheet name="WYW-170769" sheetId="5" r:id="rId5"/>
    <sheet name="WYW-143277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F21" i="6" l="1"/>
  <c r="G21" i="6" s="1"/>
  <c r="F20" i="6"/>
  <c r="G20" i="6" s="1"/>
  <c r="G22" i="6" s="1"/>
  <c r="G11" i="6"/>
  <c r="G10" i="6"/>
  <c r="G9" i="6"/>
  <c r="G8" i="6"/>
  <c r="G7" i="6"/>
  <c r="G14" i="6" s="1"/>
  <c r="F30" i="5"/>
  <c r="G30" i="5" s="1"/>
  <c r="F29" i="5"/>
  <c r="G29" i="5" s="1"/>
  <c r="G31" i="5" s="1"/>
  <c r="F21" i="5"/>
  <c r="D21" i="5"/>
  <c r="G21" i="5" s="1"/>
  <c r="F20" i="5"/>
  <c r="D20" i="5"/>
  <c r="G20" i="5" s="1"/>
  <c r="G19" i="5"/>
  <c r="F19" i="5"/>
  <c r="D19" i="5"/>
  <c r="F17" i="5"/>
  <c r="G17" i="5" s="1"/>
  <c r="F16" i="5"/>
  <c r="G16" i="5" s="1"/>
  <c r="F15" i="5"/>
  <c r="G15" i="5" s="1"/>
  <c r="G14" i="5"/>
  <c r="F13" i="5"/>
  <c r="G13" i="5" s="1"/>
  <c r="G12" i="5"/>
  <c r="G10" i="5"/>
  <c r="G9" i="5"/>
  <c r="G8" i="5"/>
  <c r="G7" i="5"/>
  <c r="G23" i="5" s="1"/>
  <c r="F24" i="4"/>
  <c r="G24" i="4" s="1"/>
  <c r="F23" i="4"/>
  <c r="G23" i="4" s="1"/>
  <c r="G25" i="4" s="1"/>
  <c r="D16" i="4"/>
  <c r="G16" i="4" s="1"/>
  <c r="F15" i="4"/>
  <c r="F14" i="4"/>
  <c r="G14" i="4" s="1"/>
  <c r="D14" i="4"/>
  <c r="F13" i="4"/>
  <c r="D13" i="4"/>
  <c r="D15" i="4" s="1"/>
  <c r="G15" i="4" s="1"/>
  <c r="F12" i="4"/>
  <c r="F11" i="4"/>
  <c r="G11" i="4" s="1"/>
  <c r="G10" i="4"/>
  <c r="F10" i="4"/>
  <c r="G9" i="4"/>
  <c r="F8" i="4"/>
  <c r="G8" i="4" s="1"/>
  <c r="F7" i="4"/>
  <c r="G7" i="4" s="1"/>
  <c r="G15" i="6" l="1"/>
  <c r="G16" i="6" s="1"/>
  <c r="G24" i="6" s="1"/>
  <c r="G24" i="5"/>
  <c r="G25" i="5" s="1"/>
  <c r="G33" i="5" s="1"/>
  <c r="G17" i="4"/>
  <c r="G13" i="4"/>
  <c r="F24" i="3"/>
  <c r="G24" i="3" s="1"/>
  <c r="F23" i="3"/>
  <c r="G23" i="3" s="1"/>
  <c r="G25" i="3" s="1"/>
  <c r="D16" i="3"/>
  <c r="G16" i="3" s="1"/>
  <c r="D14" i="3"/>
  <c r="G14" i="3" s="1"/>
  <c r="D13" i="3"/>
  <c r="G13" i="3" s="1"/>
  <c r="G11" i="3"/>
  <c r="D10" i="3"/>
  <c r="G10" i="3" s="1"/>
  <c r="G9" i="3"/>
  <c r="D8" i="3"/>
  <c r="G8" i="3" s="1"/>
  <c r="G7" i="3"/>
  <c r="G22" i="2"/>
  <c r="G23" i="2" s="1"/>
  <c r="G21" i="2"/>
  <c r="D13" i="2"/>
  <c r="G13" i="2" s="1"/>
  <c r="D12" i="2"/>
  <c r="G12" i="2" s="1"/>
  <c r="G7" i="2"/>
  <c r="C8" i="1"/>
  <c r="C7" i="1"/>
  <c r="C6" i="1"/>
  <c r="C5" i="1"/>
  <c r="C4" i="1"/>
  <c r="C3" i="1"/>
  <c r="G18" i="4" l="1"/>
  <c r="G19" i="4" s="1"/>
  <c r="G27" i="4" s="1"/>
  <c r="D15" i="3"/>
  <c r="G15" i="3" s="1"/>
  <c r="G17" i="3" s="1"/>
  <c r="D14" i="2"/>
  <c r="G14" i="2" s="1"/>
  <c r="G15" i="2" s="1"/>
  <c r="G19" i="3" l="1"/>
  <c r="G27" i="3" s="1"/>
  <c r="G18" i="3"/>
  <c r="G16" i="2"/>
  <c r="G17" i="2" s="1"/>
  <c r="G25" i="2" s="1"/>
</calcChain>
</file>

<file path=xl/sharedStrings.xml><?xml version="1.0" encoding="utf-8"?>
<sst xmlns="http://schemas.openxmlformats.org/spreadsheetml/2006/main" count="306" uniqueCount="120">
  <si>
    <t>BLM ROW</t>
  </si>
  <si>
    <t>ROW TYPE</t>
  </si>
  <si>
    <t>RCE</t>
  </si>
  <si>
    <t>WYW-65819</t>
  </si>
  <si>
    <t>Pipeline</t>
  </si>
  <si>
    <t>Waiting on Bond Submission</t>
  </si>
  <si>
    <t>WYW-142481</t>
  </si>
  <si>
    <t>Road</t>
  </si>
  <si>
    <t xml:space="preserve">Waiting on Bond submission </t>
  </si>
  <si>
    <t>WYW-163391</t>
  </si>
  <si>
    <t>Maintain well pad on federal lands</t>
  </si>
  <si>
    <t>WYW-170769</t>
  </si>
  <si>
    <t>Maintain multi-well pad on federal lands (no underlying oil and gas lease)</t>
  </si>
  <si>
    <t>Bond submitted and accepted assignment approved</t>
  </si>
  <si>
    <t>WYW-67639</t>
  </si>
  <si>
    <t>Road &amp; Meter</t>
  </si>
  <si>
    <t>WYW-143277</t>
  </si>
  <si>
    <t>Water Treatment Facility</t>
  </si>
  <si>
    <t>WYW-170770</t>
  </si>
  <si>
    <t>Power Line</t>
  </si>
  <si>
    <t>Bond is required waiting on estimate and submission</t>
  </si>
  <si>
    <t>Grand Total</t>
  </si>
  <si>
    <t>ASSUMPTIONS:</t>
  </si>
  <si>
    <t xml:space="preserve">Volume of material for road work was estimated to be the same as the material removed </t>
  </si>
  <si>
    <t>from the ditches 1' deep with 3:1 slope - 6 cubic feet per foot of ROW.</t>
  </si>
  <si>
    <t>There is no salvage value for any materials removed; culverts, tanks, etc.</t>
  </si>
  <si>
    <t>Topsoil volume = ROW width x ROW length x 6" thick.</t>
  </si>
  <si>
    <t>The same amount of time is required by the BLM Procurement Specialist to prepare</t>
  </si>
  <si>
    <t>necessary contract documents, regardless of the project size.</t>
  </si>
  <si>
    <t>The BLM Engineer will be on-site during most of the construction.  Does not include</t>
  </si>
  <si>
    <t>travel time or travel expenses.</t>
  </si>
  <si>
    <t>Assumed that pipeline ROWs do not require revegetation.</t>
  </si>
  <si>
    <t>No costs were developed for power lines.  Power lines assumed to belong to utility</t>
  </si>
  <si>
    <t>company.</t>
  </si>
  <si>
    <t xml:space="preserve">Estimates are based on ROW written descriptions and attached maps.  No field </t>
  </si>
  <si>
    <t>verification was performed.  This includes the number of culverts.</t>
  </si>
  <si>
    <t>Erosion control includes snow fence and/or silt fence.  The cost of snow fence was used</t>
  </si>
  <si>
    <t>since it was the most expensive.  Actual locations were not determined.</t>
  </si>
  <si>
    <t xml:space="preserve">Costs do not include: </t>
  </si>
  <si>
    <t xml:space="preserve">     Inspection and re-seeding as result of inspection.</t>
  </si>
  <si>
    <t xml:space="preserve">     Preparation of SWPPP if required and associated inspections.</t>
  </si>
  <si>
    <t>Cost estimate includes a 10% contingency factor.</t>
  </si>
  <si>
    <t>Acres</t>
  </si>
  <si>
    <t>50' ROW</t>
  </si>
  <si>
    <t>Feet</t>
  </si>
  <si>
    <t>Location</t>
  </si>
  <si>
    <t>See ROW Agreement</t>
  </si>
  <si>
    <t>Task</t>
  </si>
  <si>
    <t>Description</t>
  </si>
  <si>
    <t>Staff/Item</t>
  </si>
  <si>
    <t>Quantity</t>
  </si>
  <si>
    <t>Unit Cost</t>
  </si>
  <si>
    <t>Rate (1)</t>
  </si>
  <si>
    <t>Total</t>
  </si>
  <si>
    <t>Direct Costs</t>
  </si>
  <si>
    <t>Mob/Demob - Backhoe</t>
  </si>
  <si>
    <t>Backhoe w/ oper</t>
  </si>
  <si>
    <t>Each</t>
  </si>
  <si>
    <t>Excavate at each end of line</t>
  </si>
  <si>
    <t>Vac fluids from line and flush</t>
  </si>
  <si>
    <t>Backfill and seed</t>
  </si>
  <si>
    <t>Seeding (broadcast by hand)</t>
  </si>
  <si>
    <t xml:space="preserve">     Seed</t>
  </si>
  <si>
    <t>M.S.F</t>
  </si>
  <si>
    <t xml:space="preserve">     Fertilize</t>
  </si>
  <si>
    <t>Acre</t>
  </si>
  <si>
    <t xml:space="preserve">     Mulch</t>
  </si>
  <si>
    <t>Subtotal</t>
  </si>
  <si>
    <t>Contingency 10%</t>
  </si>
  <si>
    <r>
      <t xml:space="preserve">(1) From: </t>
    </r>
    <r>
      <rPr>
        <i/>
        <sz val="11"/>
        <color theme="1"/>
        <rFont val="Calibri"/>
        <family val="2"/>
        <scheme val="minor"/>
      </rPr>
      <t>RS Means Heavy Construction Cost Data (2014)</t>
    </r>
  </si>
  <si>
    <t>BLM Administration</t>
  </si>
  <si>
    <t xml:space="preserve">     Procurement Spec</t>
  </si>
  <si>
    <t>Procurement Spec</t>
  </si>
  <si>
    <t>Hour</t>
  </si>
  <si>
    <t xml:space="preserve">     Engineer</t>
  </si>
  <si>
    <t>Engineer</t>
  </si>
  <si>
    <t>75' ROW</t>
  </si>
  <si>
    <t>Mob/Demob - Dozer &amp; Excavator</t>
  </si>
  <si>
    <t>Dozer &amp; Excavator</t>
  </si>
  <si>
    <t xml:space="preserve">Recontour to preconstruction contours with dozer </t>
  </si>
  <si>
    <t>Dozer w/ oper</t>
  </si>
  <si>
    <t>C.Y.</t>
  </si>
  <si>
    <t>Remove CMP culverts (2 - 18") (4 hours each)</t>
  </si>
  <si>
    <t>Excavator w/ oper</t>
  </si>
  <si>
    <t>Apply top soil from pile or along edges of ROW</t>
  </si>
  <si>
    <t>Mob/Demob - Seeding equipment</t>
  </si>
  <si>
    <t>Seeding</t>
  </si>
  <si>
    <t>Erosion control</t>
  </si>
  <si>
    <t>Snow/silt fence</t>
  </si>
  <si>
    <t>L.F</t>
  </si>
  <si>
    <t>Well Pad</t>
  </si>
  <si>
    <t>330' x 400'</t>
  </si>
  <si>
    <t>1616 cy topsoil</t>
  </si>
  <si>
    <t>651 cy fill</t>
  </si>
  <si>
    <t>Mob/Demob - Dozer</t>
  </si>
  <si>
    <t>Remove CMP culvert</t>
  </si>
  <si>
    <t>8921.7 cy topsoil</t>
  </si>
  <si>
    <t/>
  </si>
  <si>
    <t>Remove equipment</t>
  </si>
  <si>
    <t>Vac truck w/ driver</t>
  </si>
  <si>
    <t xml:space="preserve">     3 - storage tanks </t>
  </si>
  <si>
    <t>Crane w/ operator</t>
  </si>
  <si>
    <t xml:space="preserve">     1 - dehydrator with drip tank</t>
  </si>
  <si>
    <t>Transport/winch</t>
  </si>
  <si>
    <t xml:space="preserve">     1 - separator</t>
  </si>
  <si>
    <t>Roustabout crew</t>
  </si>
  <si>
    <t xml:space="preserve">     Misc piping and stairs</t>
  </si>
  <si>
    <t>Remove fence around storage tanks</t>
  </si>
  <si>
    <t>L.F.</t>
  </si>
  <si>
    <t>Spread tank berms</t>
  </si>
  <si>
    <t>Dozer</t>
  </si>
  <si>
    <t>Apply top soil from pile</t>
  </si>
  <si>
    <t>Water Treatment Facility on Well Pad</t>
  </si>
  <si>
    <t xml:space="preserve">     3 - 400 bbl storage tanks </t>
  </si>
  <si>
    <t xml:space="preserve">     1 - 2500 gal reactor tank</t>
  </si>
  <si>
    <t xml:space="preserve">     1 - 55 gallon tank and pump</t>
  </si>
  <si>
    <t xml:space="preserve">     Misc piping, stairs, blower and heater</t>
  </si>
  <si>
    <t>Electrician</t>
  </si>
  <si>
    <t xml:space="preserve">     1 - 16' x 20' metal building</t>
  </si>
  <si>
    <t xml:space="preserve">     1 - electric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</si>
</sst>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0" fillId="0" borderId="2" xfId="0" applyBorder="1"/>
    <xf numFmtId="164" fontId="0" fillId="0" borderId="1" xfId="0" applyNumberFormat="1" applyBorder="1"/>
    <xf numFmtId="14" fontId="0" fillId="0" borderId="0" xfId="0" applyNumberFormat="1"/>
    <xf numFmtId="0" fontId="4" fillId="0" borderId="2" xfId="0" applyFont="1" applyFill="1" applyBorder="1"/>
    <xf numFmtId="0" fontId="4" fillId="3" borderId="2" xfId="0" applyFont="1" applyFill="1" applyBorder="1" applyAlignment="1">
      <alignment wrapText="1"/>
    </xf>
    <xf numFmtId="164" fontId="0" fillId="3" borderId="1" xfId="0" applyNumberFormat="1" applyFill="1" applyBorder="1"/>
    <xf numFmtId="0" fontId="0" fillId="3" borderId="0" xfId="0" applyFill="1"/>
    <xf numFmtId="14" fontId="0" fillId="3" borderId="0" xfId="0" applyNumberFormat="1" applyFill="1"/>
    <xf numFmtId="0" fontId="0" fillId="0" borderId="2" xfId="0" applyFill="1" applyBorder="1"/>
    <xf numFmtId="164" fontId="0" fillId="0" borderId="0" xfId="0" applyNumberFormat="1"/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166" fontId="0" fillId="0" borderId="1" xfId="0" applyNumberFormat="1" applyBorder="1"/>
    <xf numFmtId="49" fontId="0" fillId="0" borderId="1" xfId="0" applyNumberFormat="1" applyBorder="1" applyAlignment="1">
      <alignment horizontal="right"/>
    </xf>
    <xf numFmtId="166" fontId="0" fillId="0" borderId="1" xfId="0" applyNumberFormat="1" applyFill="1" applyBorder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4" fontId="0" fillId="0" borderId="1" xfId="0" quotePrefix="1" applyNumberFormat="1" applyBorder="1"/>
    <xf numFmtId="0" fontId="0" fillId="0" borderId="1" xfId="0" applyFill="1" applyBorder="1"/>
    <xf numFmtId="164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ghts-of-way/Bonds/Policy/RCE%20Workbook%20-%2010-1-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W Summary"/>
      <sheetName val="WYW-65819"/>
      <sheetName val="WYW-142481"/>
      <sheetName val="WYW-148157"/>
      <sheetName val="WYW-154830"/>
      <sheetName val="WYW-163372"/>
      <sheetName val="WYW-163391"/>
      <sheetName val="WYW-166723"/>
      <sheetName val="WYW-166836"/>
      <sheetName val="WYW-170526"/>
      <sheetName val="WYW-170530"/>
      <sheetName val="WYW-170769"/>
      <sheetName val="WYW-67639"/>
      <sheetName val="WYW-124773"/>
      <sheetName val="WYW-143277"/>
      <sheetName val="WYW-153851"/>
      <sheetName val="WYW-154836"/>
      <sheetName val="WYW-163373"/>
      <sheetName val="WYW-166600"/>
      <sheetName val="WYW-166783"/>
      <sheetName val="WYW-166901"/>
      <sheetName val="WYW-170527"/>
      <sheetName val="WYW-170531"/>
      <sheetName val="WYW-170770"/>
      <sheetName val="WYW-81384"/>
      <sheetName val="WYW-141955"/>
      <sheetName val="WYW-154792"/>
      <sheetName val="WYW-162741"/>
      <sheetName val="WYW-163390"/>
      <sheetName val="WYW-166712"/>
      <sheetName val="WYW-166828"/>
      <sheetName val="WYW-170524"/>
      <sheetName val="WYW-170528"/>
      <sheetName val="WYW-170565"/>
      <sheetName val="WYW-170774"/>
      <sheetName val="Sheet2"/>
    </sheetNames>
    <sheetDataSet>
      <sheetData sheetId="0"/>
      <sheetData sheetId="1">
        <row r="21">
          <cell r="F21">
            <v>20</v>
          </cell>
        </row>
        <row r="22">
          <cell r="F22">
            <v>33.5</v>
          </cell>
        </row>
        <row r="25">
          <cell r="G25">
            <v>2608.1966120000002</v>
          </cell>
        </row>
      </sheetData>
      <sheetData sheetId="2">
        <row r="7">
          <cell r="F7">
            <v>505</v>
          </cell>
        </row>
        <row r="8">
          <cell r="F8">
            <v>4.67</v>
          </cell>
        </row>
        <row r="10">
          <cell r="F10">
            <v>6.4</v>
          </cell>
        </row>
        <row r="11">
          <cell r="F11">
            <v>505</v>
          </cell>
        </row>
        <row r="13">
          <cell r="F13">
            <v>65</v>
          </cell>
        </row>
        <row r="14">
          <cell r="F14">
            <v>265</v>
          </cell>
        </row>
        <row r="15">
          <cell r="F15">
            <v>61.5</v>
          </cell>
        </row>
        <row r="27">
          <cell r="G27">
            <v>139418.75555555557</v>
          </cell>
        </row>
      </sheetData>
      <sheetData sheetId="3"/>
      <sheetData sheetId="4"/>
      <sheetData sheetId="5"/>
      <sheetData sheetId="6">
        <row r="27">
          <cell r="G27">
            <v>34478.230500000005</v>
          </cell>
        </row>
      </sheetData>
      <sheetData sheetId="7"/>
      <sheetData sheetId="8"/>
      <sheetData sheetId="9"/>
      <sheetData sheetId="10"/>
      <sheetData sheetId="11">
        <row r="33">
          <cell r="G33">
            <v>147275.14564</v>
          </cell>
        </row>
      </sheetData>
      <sheetData sheetId="12">
        <row r="30">
          <cell r="G30">
            <v>8011.1496697777775</v>
          </cell>
        </row>
      </sheetData>
      <sheetData sheetId="13"/>
      <sheetData sheetId="14">
        <row r="24">
          <cell r="G24">
            <v>10823.127999999999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workbookViewId="0">
      <selection activeCell="M8" sqref="M8"/>
    </sheetView>
  </sheetViews>
  <sheetFormatPr defaultRowHeight="15" x14ac:dyDescent="0.25"/>
  <cols>
    <col min="1" max="1" width="13.7109375" customWidth="1"/>
    <col min="2" max="2" width="32.7109375" customWidth="1"/>
    <col min="3" max="3" width="15.7109375" customWidth="1"/>
    <col min="8" max="8" width="10.7109375" customWidth="1"/>
    <col min="10" max="10" width="12.7109375" customWidth="1"/>
    <col min="11" max="13" width="9.7109375" bestFit="1" customWidth="1"/>
  </cols>
  <sheetData>
    <row r="2" spans="1:13" ht="15.75" x14ac:dyDescent="0.25">
      <c r="A2" s="1" t="s">
        <v>0</v>
      </c>
      <c r="B2" s="1" t="s">
        <v>1</v>
      </c>
      <c r="C2" s="1" t="s">
        <v>2</v>
      </c>
    </row>
    <row r="3" spans="1:13" x14ac:dyDescent="0.25">
      <c r="A3" s="2" t="s">
        <v>3</v>
      </c>
      <c r="B3" s="3" t="s">
        <v>4</v>
      </c>
      <c r="C3" s="4">
        <f>'[1]WYW-65819'!$G$25</f>
        <v>2608.1966120000002</v>
      </c>
      <c r="E3" t="s">
        <v>5</v>
      </c>
      <c r="H3" s="5">
        <v>42451</v>
      </c>
    </row>
    <row r="4" spans="1:13" x14ac:dyDescent="0.25">
      <c r="A4" s="2" t="s">
        <v>6</v>
      </c>
      <c r="B4" s="3" t="s">
        <v>7</v>
      </c>
      <c r="C4" s="4">
        <f>'[1]WYW-142481'!$G$27</f>
        <v>139418.75555555557</v>
      </c>
      <c r="E4" t="s">
        <v>8</v>
      </c>
      <c r="H4" s="5">
        <v>42451</v>
      </c>
    </row>
    <row r="5" spans="1:13" x14ac:dyDescent="0.25">
      <c r="A5" s="2" t="s">
        <v>9</v>
      </c>
      <c r="B5" s="6" t="s">
        <v>10</v>
      </c>
      <c r="C5" s="4">
        <f>'[1]WYW-163391'!$G$27</f>
        <v>34478.230500000005</v>
      </c>
      <c r="E5" t="s">
        <v>5</v>
      </c>
      <c r="H5" s="5">
        <v>42451</v>
      </c>
    </row>
    <row r="6" spans="1:13" ht="150" x14ac:dyDescent="0.25">
      <c r="A6" s="2" t="s">
        <v>11</v>
      </c>
      <c r="B6" s="7" t="s">
        <v>12</v>
      </c>
      <c r="C6" s="8">
        <f>'[1]WYW-170769'!$G$33</f>
        <v>147275.14564</v>
      </c>
      <c r="D6" s="9"/>
      <c r="E6" s="9" t="s">
        <v>13</v>
      </c>
      <c r="F6" s="9"/>
      <c r="G6" s="9"/>
      <c r="H6" s="9"/>
      <c r="I6" s="9"/>
      <c r="J6" s="10">
        <v>42285</v>
      </c>
    </row>
    <row r="7" spans="1:13" x14ac:dyDescent="0.25">
      <c r="A7" s="2" t="s">
        <v>14</v>
      </c>
      <c r="B7" s="11" t="s">
        <v>15</v>
      </c>
      <c r="C7" s="4">
        <f>'[1]WYW-67639'!$G$30</f>
        <v>8011.1496697777775</v>
      </c>
      <c r="E7" t="s">
        <v>5</v>
      </c>
      <c r="H7" s="5">
        <v>42451</v>
      </c>
    </row>
    <row r="8" spans="1:13" x14ac:dyDescent="0.25">
      <c r="A8" s="2" t="s">
        <v>16</v>
      </c>
      <c r="B8" s="6" t="s">
        <v>17</v>
      </c>
      <c r="C8" s="4">
        <f>'[1]WYW-143277'!$G$24</f>
        <v>10823.127999999999</v>
      </c>
      <c r="M8" s="5"/>
    </row>
    <row r="9" spans="1:13" x14ac:dyDescent="0.25">
      <c r="A9" s="2" t="s">
        <v>18</v>
      </c>
      <c r="B9" s="3" t="s">
        <v>19</v>
      </c>
      <c r="C9" s="4">
        <v>0</v>
      </c>
      <c r="E9" t="s">
        <v>20</v>
      </c>
      <c r="H9" s="5"/>
      <c r="K9" s="5">
        <v>42451</v>
      </c>
    </row>
    <row r="10" spans="1:13" x14ac:dyDescent="0.25">
      <c r="C10" s="12"/>
    </row>
    <row r="11" spans="1:13" ht="15.75" x14ac:dyDescent="0.25">
      <c r="B11" s="13"/>
      <c r="C11" s="14"/>
    </row>
    <row r="13" spans="1:13" x14ac:dyDescent="0.25">
      <c r="A13" s="15" t="s">
        <v>22</v>
      </c>
    </row>
    <row r="14" spans="1:13" x14ac:dyDescent="0.25">
      <c r="A14">
        <v>1</v>
      </c>
      <c r="B14" t="s">
        <v>23</v>
      </c>
    </row>
    <row r="15" spans="1:13" x14ac:dyDescent="0.25">
      <c r="B15" t="s">
        <v>24</v>
      </c>
    </row>
    <row r="16" spans="1:13" x14ac:dyDescent="0.25">
      <c r="A16">
        <v>2</v>
      </c>
      <c r="B16" t="s">
        <v>25</v>
      </c>
    </row>
    <row r="17" spans="1:2" x14ac:dyDescent="0.25">
      <c r="A17">
        <v>3</v>
      </c>
      <c r="B17" t="s">
        <v>26</v>
      </c>
    </row>
    <row r="18" spans="1:2" x14ac:dyDescent="0.25">
      <c r="A18">
        <v>4</v>
      </c>
      <c r="B18" t="s">
        <v>27</v>
      </c>
    </row>
    <row r="19" spans="1:2" x14ac:dyDescent="0.25">
      <c r="B19" t="s">
        <v>28</v>
      </c>
    </row>
    <row r="20" spans="1:2" x14ac:dyDescent="0.25">
      <c r="A20">
        <v>5</v>
      </c>
      <c r="B20" t="s">
        <v>29</v>
      </c>
    </row>
    <row r="21" spans="1:2" x14ac:dyDescent="0.25">
      <c r="B21" t="s">
        <v>30</v>
      </c>
    </row>
    <row r="22" spans="1:2" x14ac:dyDescent="0.25">
      <c r="A22">
        <v>6</v>
      </c>
      <c r="B22" t="s">
        <v>31</v>
      </c>
    </row>
    <row r="23" spans="1:2" x14ac:dyDescent="0.25">
      <c r="A23">
        <v>7</v>
      </c>
      <c r="B23" t="s">
        <v>32</v>
      </c>
    </row>
    <row r="24" spans="1:2" x14ac:dyDescent="0.25">
      <c r="B24" t="s">
        <v>33</v>
      </c>
    </row>
    <row r="25" spans="1:2" x14ac:dyDescent="0.25">
      <c r="A25">
        <v>8</v>
      </c>
      <c r="B25" t="s">
        <v>34</v>
      </c>
    </row>
    <row r="26" spans="1:2" x14ac:dyDescent="0.25">
      <c r="B26" t="s">
        <v>35</v>
      </c>
    </row>
    <row r="27" spans="1:2" x14ac:dyDescent="0.25">
      <c r="A27">
        <v>9</v>
      </c>
      <c r="B27" t="s">
        <v>36</v>
      </c>
    </row>
    <row r="28" spans="1:2" x14ac:dyDescent="0.25">
      <c r="B28" t="s">
        <v>37</v>
      </c>
    </row>
    <row r="29" spans="1:2" x14ac:dyDescent="0.25">
      <c r="A29">
        <v>10</v>
      </c>
      <c r="B29" t="s">
        <v>38</v>
      </c>
    </row>
    <row r="30" spans="1:2" x14ac:dyDescent="0.25">
      <c r="B30" t="s">
        <v>39</v>
      </c>
    </row>
    <row r="31" spans="1:2" x14ac:dyDescent="0.25">
      <c r="B31" t="s">
        <v>40</v>
      </c>
    </row>
    <row r="32" spans="1:2" x14ac:dyDescent="0.25">
      <c r="A32">
        <v>11</v>
      </c>
      <c r="B32" t="s">
        <v>41</v>
      </c>
    </row>
  </sheetData>
  <hyperlinks>
    <hyperlink ref="A4" location="'WYW-142481'!A1" display="WYW-142481"/>
    <hyperlink ref="A5" location="'WYW-163391'!A1" display="WYW-163391"/>
    <hyperlink ref="A7" location="'WYW-67639'!A1" display="WYW-67639"/>
    <hyperlink ref="A3" location="'WYW-65819'!A1" display="WYW-65819"/>
    <hyperlink ref="A6" location="'WYW-170769'!A1" display="WYW-170769"/>
    <hyperlink ref="A9" location="'WYW-170770'!A1" display="WYW-170770"/>
    <hyperlink ref="A8" location="'WYW-143277'!A1" display="WYW-1432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" sqref="G1"/>
    </sheetView>
  </sheetViews>
  <sheetFormatPr defaultRowHeight="15" x14ac:dyDescent="0.25"/>
  <cols>
    <col min="2" max="2" width="50.7109375" customWidth="1"/>
    <col min="3" max="3" width="20.7109375" customWidth="1"/>
    <col min="4" max="7" width="10.7109375" customWidth="1"/>
  </cols>
  <sheetData>
    <row r="1" spans="1:7" x14ac:dyDescent="0.25">
      <c r="A1" s="16" t="s">
        <v>0</v>
      </c>
      <c r="B1" t="s">
        <v>3</v>
      </c>
    </row>
    <row r="2" spans="1:7" x14ac:dyDescent="0.25">
      <c r="A2" s="16" t="s">
        <v>1</v>
      </c>
      <c r="B2" t="s">
        <v>4</v>
      </c>
      <c r="C2">
        <v>0.13800000000000001</v>
      </c>
      <c r="D2" t="s">
        <v>42</v>
      </c>
      <c r="E2" t="s">
        <v>43</v>
      </c>
      <c r="F2" s="17">
        <v>120</v>
      </c>
      <c r="G2" t="s">
        <v>44</v>
      </c>
    </row>
    <row r="3" spans="1:7" x14ac:dyDescent="0.25">
      <c r="A3" s="16" t="s">
        <v>45</v>
      </c>
      <c r="B3" t="s">
        <v>46</v>
      </c>
    </row>
    <row r="5" spans="1: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53</v>
      </c>
    </row>
    <row r="6" spans="1:7" x14ac:dyDescent="0.25">
      <c r="A6" s="19" t="s">
        <v>54</v>
      </c>
      <c r="B6" s="19"/>
      <c r="C6" s="19"/>
      <c r="D6" s="19"/>
      <c r="E6" s="19"/>
      <c r="F6" s="4"/>
      <c r="G6" s="4"/>
    </row>
    <row r="7" spans="1:7" x14ac:dyDescent="0.25">
      <c r="A7" s="19">
        <v>1</v>
      </c>
      <c r="B7" s="19" t="s">
        <v>55</v>
      </c>
      <c r="C7" s="19" t="s">
        <v>56</v>
      </c>
      <c r="D7" s="19">
        <v>1</v>
      </c>
      <c r="E7" s="19" t="s">
        <v>57</v>
      </c>
      <c r="F7" s="4">
        <v>505</v>
      </c>
      <c r="G7" s="4">
        <f>D7*F7</f>
        <v>505</v>
      </c>
    </row>
    <row r="8" spans="1:7" x14ac:dyDescent="0.25">
      <c r="A8" s="19">
        <v>2</v>
      </c>
      <c r="B8" s="19" t="s">
        <v>58</v>
      </c>
      <c r="C8" s="19"/>
      <c r="D8" s="19"/>
      <c r="E8" s="19"/>
      <c r="F8" s="4"/>
      <c r="G8" s="4"/>
    </row>
    <row r="9" spans="1:7" x14ac:dyDescent="0.25">
      <c r="A9" s="19">
        <v>3</v>
      </c>
      <c r="B9" s="19" t="s">
        <v>59</v>
      </c>
      <c r="C9" s="19"/>
      <c r="D9" s="19"/>
      <c r="E9" s="19"/>
      <c r="F9" s="4"/>
      <c r="G9" s="4"/>
    </row>
    <row r="10" spans="1:7" x14ac:dyDescent="0.25">
      <c r="A10" s="19">
        <v>4</v>
      </c>
      <c r="B10" s="19" t="s">
        <v>60</v>
      </c>
      <c r="C10" s="19"/>
      <c r="D10" s="19"/>
      <c r="E10" s="19"/>
      <c r="F10" s="4"/>
      <c r="G10" s="4"/>
    </row>
    <row r="11" spans="1:7" x14ac:dyDescent="0.25">
      <c r="A11" s="19">
        <v>6</v>
      </c>
      <c r="B11" s="19" t="s">
        <v>61</v>
      </c>
      <c r="C11" s="19"/>
      <c r="D11" s="20"/>
      <c r="E11" s="19"/>
      <c r="F11" s="4"/>
      <c r="G11" s="4"/>
    </row>
    <row r="12" spans="1:7" x14ac:dyDescent="0.25">
      <c r="A12" s="19"/>
      <c r="B12" s="19" t="s">
        <v>62</v>
      </c>
      <c r="C12" s="19"/>
      <c r="D12" s="20">
        <f>C2*43560/1000</f>
        <v>6.0112800000000011</v>
      </c>
      <c r="E12" s="19" t="s">
        <v>63</v>
      </c>
      <c r="F12" s="4">
        <v>65</v>
      </c>
      <c r="G12" s="4">
        <f>D12*F12</f>
        <v>390.73320000000007</v>
      </c>
    </row>
    <row r="13" spans="1:7" x14ac:dyDescent="0.25">
      <c r="A13" s="19"/>
      <c r="B13" s="19" t="s">
        <v>64</v>
      </c>
      <c r="C13" s="19"/>
      <c r="D13" s="20">
        <f>$C$2</f>
        <v>0.13800000000000001</v>
      </c>
      <c r="E13" s="19" t="s">
        <v>65</v>
      </c>
      <c r="F13" s="4">
        <v>265</v>
      </c>
      <c r="G13" s="4">
        <f t="shared" ref="G13:G14" si="0">D13*F13</f>
        <v>36.57</v>
      </c>
    </row>
    <row r="14" spans="1:7" x14ac:dyDescent="0.25">
      <c r="A14" s="19"/>
      <c r="B14" s="19" t="s">
        <v>66</v>
      </c>
      <c r="C14" s="19"/>
      <c r="D14" s="20">
        <f>$D$12</f>
        <v>6.0112800000000011</v>
      </c>
      <c r="E14" s="19" t="s">
        <v>63</v>
      </c>
      <c r="F14" s="4">
        <v>61.5</v>
      </c>
      <c r="G14" s="4">
        <f t="shared" si="0"/>
        <v>369.69372000000004</v>
      </c>
    </row>
    <row r="15" spans="1:7" x14ac:dyDescent="0.25">
      <c r="A15" s="21"/>
      <c r="B15" s="19" t="s">
        <v>67</v>
      </c>
      <c r="C15" s="19"/>
      <c r="D15" s="19"/>
      <c r="E15" s="19"/>
      <c r="F15" s="4"/>
      <c r="G15" s="4">
        <f>SUM(G7:G14)</f>
        <v>1301.9969200000003</v>
      </c>
    </row>
    <row r="16" spans="1:7" x14ac:dyDescent="0.25">
      <c r="A16" s="21"/>
      <c r="B16" s="19" t="s">
        <v>68</v>
      </c>
      <c r="C16" s="19"/>
      <c r="D16" s="19"/>
      <c r="E16" s="19"/>
      <c r="F16" s="19"/>
      <c r="G16" s="4">
        <f>G15*0.1</f>
        <v>130.19969200000003</v>
      </c>
    </row>
    <row r="17" spans="1:7" x14ac:dyDescent="0.25">
      <c r="A17" s="21"/>
      <c r="B17" s="19" t="s">
        <v>67</v>
      </c>
      <c r="C17" s="19"/>
      <c r="D17" s="19"/>
      <c r="E17" s="19"/>
      <c r="F17" s="19"/>
      <c r="G17" s="4">
        <f>SUM(G15:G16)</f>
        <v>1432.1966120000002</v>
      </c>
    </row>
    <row r="18" spans="1:7" x14ac:dyDescent="0.25">
      <c r="A18" s="21"/>
      <c r="B18" s="19" t="s">
        <v>69</v>
      </c>
      <c r="C18" s="19"/>
      <c r="D18" s="19"/>
      <c r="E18" s="19"/>
      <c r="F18" s="4"/>
      <c r="G18" s="4"/>
    </row>
    <row r="19" spans="1:7" x14ac:dyDescent="0.25">
      <c r="A19" s="19"/>
      <c r="C19" s="19"/>
      <c r="D19" s="19"/>
      <c r="E19" s="19"/>
      <c r="F19" s="4"/>
      <c r="G19" s="4"/>
    </row>
    <row r="20" spans="1:7" x14ac:dyDescent="0.25">
      <c r="A20" s="19" t="s">
        <v>70</v>
      </c>
      <c r="B20" s="19"/>
      <c r="C20" s="19"/>
      <c r="D20" s="19"/>
      <c r="E20" s="19"/>
      <c r="F20" s="4"/>
      <c r="G20" s="4"/>
    </row>
    <row r="21" spans="1:7" x14ac:dyDescent="0.25">
      <c r="A21" s="19"/>
      <c r="B21" s="19" t="s">
        <v>71</v>
      </c>
      <c r="C21" s="19" t="s">
        <v>72</v>
      </c>
      <c r="D21" s="19">
        <v>32</v>
      </c>
      <c r="E21" s="19" t="s">
        <v>73</v>
      </c>
      <c r="F21" s="4">
        <v>20</v>
      </c>
      <c r="G21" s="4">
        <f t="shared" ref="G21:G22" si="1">D21*F21</f>
        <v>640</v>
      </c>
    </row>
    <row r="22" spans="1:7" x14ac:dyDescent="0.25">
      <c r="A22" s="19"/>
      <c r="B22" s="19" t="s">
        <v>74</v>
      </c>
      <c r="C22" s="19" t="s">
        <v>75</v>
      </c>
      <c r="D22" s="19">
        <v>16</v>
      </c>
      <c r="E22" s="19" t="s">
        <v>73</v>
      </c>
      <c r="F22" s="4">
        <v>33.5</v>
      </c>
      <c r="G22" s="4">
        <f t="shared" si="1"/>
        <v>536</v>
      </c>
    </row>
    <row r="23" spans="1:7" x14ac:dyDescent="0.25">
      <c r="A23" s="19"/>
      <c r="B23" s="19" t="s">
        <v>67</v>
      </c>
      <c r="C23" s="19"/>
      <c r="D23" s="19"/>
      <c r="E23" s="19"/>
      <c r="F23" s="4"/>
      <c r="G23" s="4">
        <f>SUM(G21:G22)</f>
        <v>1176</v>
      </c>
    </row>
    <row r="24" spans="1:7" x14ac:dyDescent="0.25">
      <c r="A24" s="19"/>
      <c r="B24" s="19"/>
      <c r="C24" s="19"/>
      <c r="D24" s="19"/>
      <c r="E24" s="19"/>
      <c r="F24" s="4"/>
      <c r="G24" s="4"/>
    </row>
    <row r="25" spans="1:7" x14ac:dyDescent="0.25">
      <c r="A25" s="19"/>
      <c r="B25" s="19" t="s">
        <v>21</v>
      </c>
      <c r="C25" s="19"/>
      <c r="D25" s="19"/>
      <c r="E25" s="19"/>
      <c r="F25" s="4"/>
      <c r="G25" s="4">
        <f>G17+G23</f>
        <v>2608.1966120000002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1" sqref="G1"/>
    </sheetView>
  </sheetViews>
  <sheetFormatPr defaultRowHeight="15" x14ac:dyDescent="0.25"/>
  <cols>
    <col min="1" max="1" width="12.7109375" customWidth="1"/>
    <col min="2" max="2" width="50.7109375" customWidth="1"/>
    <col min="3" max="3" width="20.7109375" customWidth="1"/>
    <col min="4" max="6" width="10.7109375" customWidth="1"/>
    <col min="7" max="7" width="15.7109375" customWidth="1"/>
  </cols>
  <sheetData>
    <row r="1" spans="1:7" x14ac:dyDescent="0.25">
      <c r="A1" s="16" t="s">
        <v>0</v>
      </c>
      <c r="B1" t="s">
        <v>6</v>
      </c>
    </row>
    <row r="2" spans="1:7" x14ac:dyDescent="0.25">
      <c r="A2" s="16" t="s">
        <v>1</v>
      </c>
      <c r="B2" t="s">
        <v>7</v>
      </c>
      <c r="C2">
        <v>10</v>
      </c>
      <c r="D2" t="s">
        <v>42</v>
      </c>
      <c r="E2" t="s">
        <v>76</v>
      </c>
      <c r="F2" s="17">
        <v>5800</v>
      </c>
      <c r="G2" t="s">
        <v>44</v>
      </c>
    </row>
    <row r="3" spans="1:7" x14ac:dyDescent="0.25">
      <c r="A3" s="16" t="s">
        <v>45</v>
      </c>
      <c r="B3" t="s">
        <v>46</v>
      </c>
    </row>
    <row r="5" spans="1: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53</v>
      </c>
    </row>
    <row r="6" spans="1:7" x14ac:dyDescent="0.25">
      <c r="A6" s="19" t="s">
        <v>54</v>
      </c>
      <c r="B6" s="19"/>
      <c r="C6" s="19"/>
      <c r="D6" s="19"/>
      <c r="E6" s="19"/>
      <c r="F6" s="4"/>
      <c r="G6" s="4"/>
    </row>
    <row r="7" spans="1:7" x14ac:dyDescent="0.25">
      <c r="A7" s="19">
        <v>1</v>
      </c>
      <c r="B7" s="19" t="s">
        <v>77</v>
      </c>
      <c r="C7" s="19" t="s">
        <v>78</v>
      </c>
      <c r="D7" s="19">
        <v>2</v>
      </c>
      <c r="E7" s="19" t="s">
        <v>57</v>
      </c>
      <c r="F7" s="4">
        <v>505</v>
      </c>
      <c r="G7" s="4">
        <f>D7*F7</f>
        <v>1010</v>
      </c>
    </row>
    <row r="8" spans="1:7" x14ac:dyDescent="0.25">
      <c r="A8" s="19">
        <v>2</v>
      </c>
      <c r="B8" s="19" t="s">
        <v>79</v>
      </c>
      <c r="C8" s="19" t="s">
        <v>80</v>
      </c>
      <c r="D8" s="22">
        <f>6*F2/27</f>
        <v>1288.8888888888889</v>
      </c>
      <c r="E8" s="19" t="s">
        <v>81</v>
      </c>
      <c r="F8" s="4">
        <v>4.67</v>
      </c>
      <c r="G8" s="4">
        <f t="shared" ref="G8:G9" si="0">D8*F8</f>
        <v>6019.1111111111113</v>
      </c>
    </row>
    <row r="9" spans="1:7" x14ac:dyDescent="0.25">
      <c r="A9" s="19">
        <v>3</v>
      </c>
      <c r="B9" s="19" t="s">
        <v>82</v>
      </c>
      <c r="C9" s="19" t="s">
        <v>83</v>
      </c>
      <c r="D9" s="19">
        <v>8</v>
      </c>
      <c r="E9" s="19" t="s">
        <v>73</v>
      </c>
      <c r="F9" s="4">
        <v>270</v>
      </c>
      <c r="G9" s="4">
        <f t="shared" si="0"/>
        <v>2160</v>
      </c>
    </row>
    <row r="10" spans="1:7" x14ac:dyDescent="0.25">
      <c r="A10" s="19">
        <v>4</v>
      </c>
      <c r="B10" s="19" t="s">
        <v>84</v>
      </c>
      <c r="C10" s="19"/>
      <c r="D10" s="19">
        <f>((C2*43560)*0.5)/27</f>
        <v>8066.666666666667</v>
      </c>
      <c r="E10" s="19" t="s">
        <v>81</v>
      </c>
      <c r="F10" s="4">
        <v>6.4</v>
      </c>
      <c r="G10" s="4">
        <f>D10*F10</f>
        <v>51626.666666666672</v>
      </c>
    </row>
    <row r="11" spans="1:7" x14ac:dyDescent="0.25">
      <c r="A11" s="19">
        <v>5</v>
      </c>
      <c r="B11" s="19" t="s">
        <v>85</v>
      </c>
      <c r="C11" s="19"/>
      <c r="D11" s="19">
        <v>1</v>
      </c>
      <c r="E11" s="19" t="s">
        <v>57</v>
      </c>
      <c r="F11" s="4">
        <v>505</v>
      </c>
      <c r="G11" s="4">
        <f>D11*F11</f>
        <v>505</v>
      </c>
    </row>
    <row r="12" spans="1:7" x14ac:dyDescent="0.25">
      <c r="A12" s="19">
        <v>6</v>
      </c>
      <c r="B12" s="19" t="s">
        <v>86</v>
      </c>
      <c r="C12" s="19"/>
      <c r="D12" s="20"/>
      <c r="E12" s="19"/>
      <c r="F12" s="4"/>
      <c r="G12" s="4"/>
    </row>
    <row r="13" spans="1:7" x14ac:dyDescent="0.25">
      <c r="A13" s="19"/>
      <c r="B13" s="19" t="s">
        <v>62</v>
      </c>
      <c r="C13" s="19"/>
      <c r="D13" s="20">
        <f>C2*43560/1000</f>
        <v>435.6</v>
      </c>
      <c r="E13" s="19" t="s">
        <v>63</v>
      </c>
      <c r="F13" s="4">
        <v>65</v>
      </c>
      <c r="G13" s="4">
        <f>D13*F13</f>
        <v>28314</v>
      </c>
    </row>
    <row r="14" spans="1:7" x14ac:dyDescent="0.25">
      <c r="A14" s="19"/>
      <c r="B14" s="19" t="s">
        <v>64</v>
      </c>
      <c r="C14" s="19"/>
      <c r="D14" s="20">
        <f>$C$2</f>
        <v>10</v>
      </c>
      <c r="E14" s="19" t="s">
        <v>65</v>
      </c>
      <c r="F14" s="4">
        <v>265</v>
      </c>
      <c r="G14" s="4">
        <f t="shared" ref="G14:G16" si="1">D14*F14</f>
        <v>2650</v>
      </c>
    </row>
    <row r="15" spans="1:7" x14ac:dyDescent="0.25">
      <c r="A15" s="19"/>
      <c r="B15" s="19" t="s">
        <v>66</v>
      </c>
      <c r="C15" s="19"/>
      <c r="D15" s="20">
        <f>$D$13</f>
        <v>435.6</v>
      </c>
      <c r="E15" s="19" t="s">
        <v>63</v>
      </c>
      <c r="F15" s="4">
        <v>61.5</v>
      </c>
      <c r="G15" s="4">
        <f t="shared" si="1"/>
        <v>26789.4</v>
      </c>
    </row>
    <row r="16" spans="1:7" x14ac:dyDescent="0.25">
      <c r="A16" s="19">
        <v>7</v>
      </c>
      <c r="B16" s="19" t="s">
        <v>87</v>
      </c>
      <c r="C16" s="19" t="s">
        <v>88</v>
      </c>
      <c r="D16" s="19">
        <f>F2/10</f>
        <v>580</v>
      </c>
      <c r="E16" s="19" t="s">
        <v>89</v>
      </c>
      <c r="F16" s="4">
        <v>3.82</v>
      </c>
      <c r="G16" s="4">
        <f t="shared" si="1"/>
        <v>2215.6</v>
      </c>
    </row>
    <row r="17" spans="1:7" x14ac:dyDescent="0.25">
      <c r="A17" s="21"/>
      <c r="B17" s="19" t="s">
        <v>67</v>
      </c>
      <c r="C17" s="19"/>
      <c r="D17" s="19"/>
      <c r="E17" s="19"/>
      <c r="F17" s="19"/>
      <c r="G17" s="4">
        <f>SUM(G7:G16)</f>
        <v>121289.77777777778</v>
      </c>
    </row>
    <row r="18" spans="1:7" x14ac:dyDescent="0.25">
      <c r="A18" s="21"/>
      <c r="B18" s="19" t="s">
        <v>68</v>
      </c>
      <c r="C18" s="19"/>
      <c r="D18" s="19"/>
      <c r="E18" s="19"/>
      <c r="F18" s="19"/>
      <c r="G18" s="4">
        <f>G17*0.1</f>
        <v>12128.977777777778</v>
      </c>
    </row>
    <row r="19" spans="1:7" x14ac:dyDescent="0.25">
      <c r="A19" s="21"/>
      <c r="B19" s="19" t="s">
        <v>67</v>
      </c>
      <c r="C19" s="19"/>
      <c r="D19" s="19"/>
      <c r="E19" s="19"/>
      <c r="F19" s="19"/>
      <c r="G19" s="4">
        <f>SUM(G17:G18)</f>
        <v>133418.75555555557</v>
      </c>
    </row>
    <row r="20" spans="1:7" x14ac:dyDescent="0.25">
      <c r="A20" s="21"/>
      <c r="B20" s="19" t="s">
        <v>69</v>
      </c>
      <c r="C20" s="19"/>
      <c r="D20" s="19"/>
      <c r="E20" s="19"/>
      <c r="F20" s="4"/>
      <c r="G20" s="4"/>
    </row>
    <row r="21" spans="1:7" x14ac:dyDescent="0.25">
      <c r="A21" s="19"/>
      <c r="C21" s="19"/>
      <c r="D21" s="19"/>
      <c r="E21" s="19"/>
      <c r="F21" s="4"/>
      <c r="G21" s="4"/>
    </row>
    <row r="22" spans="1:7" x14ac:dyDescent="0.25">
      <c r="A22" s="19" t="s">
        <v>70</v>
      </c>
      <c r="B22" s="19"/>
      <c r="C22" s="19"/>
      <c r="D22" s="19"/>
      <c r="E22" s="19"/>
      <c r="F22" s="4"/>
      <c r="G22" s="4"/>
    </row>
    <row r="23" spans="1:7" x14ac:dyDescent="0.25">
      <c r="A23" s="19"/>
      <c r="B23" s="19" t="s">
        <v>71</v>
      </c>
      <c r="C23" s="19" t="s">
        <v>72</v>
      </c>
      <c r="D23" s="19">
        <v>32</v>
      </c>
      <c r="E23" s="19" t="s">
        <v>73</v>
      </c>
      <c r="F23" s="4">
        <f>'[1]WYW-65819'!F21</f>
        <v>20</v>
      </c>
      <c r="G23" s="4">
        <f t="shared" ref="G23:G24" si="2">D23*F23</f>
        <v>640</v>
      </c>
    </row>
    <row r="24" spans="1:7" x14ac:dyDescent="0.25">
      <c r="A24" s="19"/>
      <c r="B24" s="19" t="s">
        <v>74</v>
      </c>
      <c r="C24" s="19" t="s">
        <v>75</v>
      </c>
      <c r="D24" s="19">
        <v>160</v>
      </c>
      <c r="E24" s="19" t="s">
        <v>73</v>
      </c>
      <c r="F24" s="4">
        <f>'[1]WYW-65819'!F22</f>
        <v>33.5</v>
      </c>
      <c r="G24" s="4">
        <f t="shared" si="2"/>
        <v>5360</v>
      </c>
    </row>
    <row r="25" spans="1:7" x14ac:dyDescent="0.25">
      <c r="A25" s="19"/>
      <c r="B25" s="19" t="s">
        <v>67</v>
      </c>
      <c r="C25" s="19"/>
      <c r="D25" s="19"/>
      <c r="E25" s="19"/>
      <c r="F25" s="4"/>
      <c r="G25" s="4">
        <f>SUM(G23:G24)</f>
        <v>6000</v>
      </c>
    </row>
    <row r="26" spans="1:7" x14ac:dyDescent="0.25">
      <c r="A26" s="19"/>
      <c r="B26" s="19"/>
      <c r="C26" s="19"/>
      <c r="D26" s="19"/>
      <c r="E26" s="19"/>
      <c r="F26" s="4"/>
      <c r="G26" s="4"/>
    </row>
    <row r="27" spans="1:7" x14ac:dyDescent="0.25">
      <c r="A27" s="19"/>
      <c r="B27" s="19" t="s">
        <v>21</v>
      </c>
      <c r="C27" s="19"/>
      <c r="D27" s="19"/>
      <c r="E27" s="19"/>
      <c r="F27" s="4"/>
      <c r="G27" s="4">
        <f>G19+G25</f>
        <v>139418.75555555557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" sqref="C1"/>
    </sheetView>
  </sheetViews>
  <sheetFormatPr defaultRowHeight="15" x14ac:dyDescent="0.25"/>
  <cols>
    <col min="1" max="1" width="10.7109375" customWidth="1"/>
    <col min="2" max="2" width="50.7109375" customWidth="1"/>
    <col min="3" max="3" width="20.7109375" customWidth="1"/>
    <col min="4" max="7" width="10.7109375" customWidth="1"/>
  </cols>
  <sheetData>
    <row r="1" spans="1:7" x14ac:dyDescent="0.25">
      <c r="A1" s="16" t="s">
        <v>0</v>
      </c>
    </row>
    <row r="2" spans="1:7" x14ac:dyDescent="0.25">
      <c r="A2" s="16" t="s">
        <v>1</v>
      </c>
      <c r="B2" s="23" t="s">
        <v>90</v>
      </c>
      <c r="C2">
        <v>2.75</v>
      </c>
      <c r="D2" t="s">
        <v>42</v>
      </c>
      <c r="E2" t="s">
        <v>91</v>
      </c>
      <c r="F2" s="17"/>
    </row>
    <row r="3" spans="1:7" x14ac:dyDescent="0.25">
      <c r="A3" s="16" t="s">
        <v>45</v>
      </c>
      <c r="B3" t="s">
        <v>46</v>
      </c>
      <c r="C3" s="24" t="s">
        <v>92</v>
      </c>
      <c r="D3" s="24" t="s">
        <v>93</v>
      </c>
    </row>
    <row r="5" spans="1: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53</v>
      </c>
    </row>
    <row r="6" spans="1:7" x14ac:dyDescent="0.25">
      <c r="A6" s="19" t="s">
        <v>54</v>
      </c>
      <c r="B6" s="19"/>
      <c r="C6" s="19"/>
      <c r="D6" s="19"/>
      <c r="E6" s="19"/>
      <c r="F6" s="4"/>
      <c r="G6" s="4"/>
    </row>
    <row r="7" spans="1:7" x14ac:dyDescent="0.25">
      <c r="A7" s="19">
        <v>1</v>
      </c>
      <c r="B7" s="19" t="s">
        <v>94</v>
      </c>
      <c r="C7" s="19"/>
      <c r="D7" s="19">
        <v>1</v>
      </c>
      <c r="E7" s="19" t="s">
        <v>57</v>
      </c>
      <c r="F7" s="4">
        <f>'[1]WYW-142481'!F7</f>
        <v>505</v>
      </c>
      <c r="G7" s="4">
        <f>D7*F7</f>
        <v>505</v>
      </c>
    </row>
    <row r="8" spans="1:7" x14ac:dyDescent="0.25">
      <c r="A8" s="19">
        <v>2</v>
      </c>
      <c r="B8" s="19" t="s">
        <v>79</v>
      </c>
      <c r="C8" s="19" t="s">
        <v>80</v>
      </c>
      <c r="D8" s="22">
        <v>651</v>
      </c>
      <c r="E8" s="19" t="s">
        <v>81</v>
      </c>
      <c r="F8" s="4">
        <f>'[1]WYW-142481'!F8</f>
        <v>4.67</v>
      </c>
      <c r="G8" s="4">
        <f t="shared" ref="G8:G9" si="0">D8*F8</f>
        <v>3040.17</v>
      </c>
    </row>
    <row r="9" spans="1:7" x14ac:dyDescent="0.25">
      <c r="A9" s="19">
        <v>3</v>
      </c>
      <c r="B9" s="19" t="s">
        <v>95</v>
      </c>
      <c r="C9" s="19" t="s">
        <v>83</v>
      </c>
      <c r="D9" s="19">
        <v>0</v>
      </c>
      <c r="E9" s="19" t="s">
        <v>73</v>
      </c>
      <c r="F9" s="4">
        <v>270</v>
      </c>
      <c r="G9" s="4">
        <f t="shared" si="0"/>
        <v>0</v>
      </c>
    </row>
    <row r="10" spans="1:7" x14ac:dyDescent="0.25">
      <c r="A10" s="19">
        <v>4</v>
      </c>
      <c r="B10" s="19" t="s">
        <v>84</v>
      </c>
      <c r="C10" s="19"/>
      <c r="D10" s="19">
        <v>1616</v>
      </c>
      <c r="E10" s="19" t="s">
        <v>81</v>
      </c>
      <c r="F10" s="4">
        <f>'[1]WYW-142481'!F10</f>
        <v>6.4</v>
      </c>
      <c r="G10" s="4">
        <f>D10*F10</f>
        <v>10342.400000000001</v>
      </c>
    </row>
    <row r="11" spans="1:7" x14ac:dyDescent="0.25">
      <c r="A11" s="19">
        <v>5</v>
      </c>
      <c r="B11" s="19" t="s">
        <v>85</v>
      </c>
      <c r="C11" s="19"/>
      <c r="D11" s="19">
        <v>1</v>
      </c>
      <c r="E11" s="19" t="s">
        <v>57</v>
      </c>
      <c r="F11" s="4">
        <f>'[1]WYW-142481'!F11</f>
        <v>505</v>
      </c>
      <c r="G11" s="4">
        <f>D11*F11</f>
        <v>505</v>
      </c>
    </row>
    <row r="12" spans="1:7" x14ac:dyDescent="0.25">
      <c r="A12" s="19">
        <v>6</v>
      </c>
      <c r="B12" s="19" t="s">
        <v>86</v>
      </c>
      <c r="C12" s="19"/>
      <c r="D12" s="20"/>
      <c r="E12" s="19"/>
      <c r="F12" s="4">
        <f>'[1]WYW-142481'!F12</f>
        <v>0</v>
      </c>
      <c r="G12" s="4"/>
    </row>
    <row r="13" spans="1:7" x14ac:dyDescent="0.25">
      <c r="A13" s="19"/>
      <c r="B13" s="19" t="s">
        <v>62</v>
      </c>
      <c r="C13" s="19"/>
      <c r="D13" s="20">
        <f>C2*43560/1000</f>
        <v>119.79</v>
      </c>
      <c r="E13" s="19" t="s">
        <v>63</v>
      </c>
      <c r="F13" s="4">
        <f>'[1]WYW-142481'!F13</f>
        <v>65</v>
      </c>
      <c r="G13" s="4">
        <f>D13*F13</f>
        <v>7786.35</v>
      </c>
    </row>
    <row r="14" spans="1:7" x14ac:dyDescent="0.25">
      <c r="A14" s="19"/>
      <c r="B14" s="19" t="s">
        <v>64</v>
      </c>
      <c r="C14" s="19"/>
      <c r="D14" s="20">
        <f>$C$2</f>
        <v>2.75</v>
      </c>
      <c r="E14" s="19" t="s">
        <v>65</v>
      </c>
      <c r="F14" s="4">
        <f>'[1]WYW-142481'!F14</f>
        <v>265</v>
      </c>
      <c r="G14" s="4">
        <f t="shared" ref="G14:G16" si="1">D14*F14</f>
        <v>728.75</v>
      </c>
    </row>
    <row r="15" spans="1:7" x14ac:dyDescent="0.25">
      <c r="A15" s="19"/>
      <c r="B15" s="19" t="s">
        <v>66</v>
      </c>
      <c r="C15" s="19"/>
      <c r="D15" s="20">
        <f>$D$13</f>
        <v>119.79</v>
      </c>
      <c r="E15" s="19" t="s">
        <v>63</v>
      </c>
      <c r="F15" s="4">
        <f>'[1]WYW-142481'!F15</f>
        <v>61.5</v>
      </c>
      <c r="G15" s="4">
        <f t="shared" si="1"/>
        <v>7367.085</v>
      </c>
    </row>
    <row r="16" spans="1:7" x14ac:dyDescent="0.25">
      <c r="A16" s="19">
        <v>7</v>
      </c>
      <c r="B16" s="19" t="s">
        <v>87</v>
      </c>
      <c r="C16" s="19" t="s">
        <v>88</v>
      </c>
      <c r="D16" s="19">
        <f>F2/10</f>
        <v>0</v>
      </c>
      <c r="E16" s="19" t="s">
        <v>89</v>
      </c>
      <c r="F16" s="4">
        <v>3.82</v>
      </c>
      <c r="G16" s="4">
        <f t="shared" si="1"/>
        <v>0</v>
      </c>
    </row>
    <row r="17" spans="1:7" x14ac:dyDescent="0.25">
      <c r="A17" s="21"/>
      <c r="B17" s="19" t="s">
        <v>67</v>
      </c>
      <c r="C17" s="19"/>
      <c r="D17" s="19"/>
      <c r="E17" s="19"/>
      <c r="F17" s="4"/>
      <c r="G17" s="4">
        <f>SUM(G7:G16)</f>
        <v>30274.755000000001</v>
      </c>
    </row>
    <row r="18" spans="1:7" x14ac:dyDescent="0.25">
      <c r="A18" s="21"/>
      <c r="B18" s="19" t="s">
        <v>68</v>
      </c>
      <c r="C18" s="19"/>
      <c r="D18" s="19"/>
      <c r="E18" s="19"/>
      <c r="F18" s="19"/>
      <c r="G18" s="4">
        <f>G17*0.1</f>
        <v>3027.4755000000005</v>
      </c>
    </row>
    <row r="19" spans="1:7" x14ac:dyDescent="0.25">
      <c r="A19" s="21"/>
      <c r="B19" s="19" t="s">
        <v>67</v>
      </c>
      <c r="C19" s="19"/>
      <c r="D19" s="19"/>
      <c r="E19" s="19"/>
      <c r="F19" s="19"/>
      <c r="G19" s="4">
        <f>SUM(G17:G18)</f>
        <v>33302.230500000005</v>
      </c>
    </row>
    <row r="20" spans="1:7" x14ac:dyDescent="0.25">
      <c r="A20" s="21"/>
      <c r="B20" s="19" t="s">
        <v>69</v>
      </c>
      <c r="C20" s="19"/>
      <c r="D20" s="19"/>
      <c r="E20" s="19"/>
      <c r="F20" s="4"/>
      <c r="G20" s="4"/>
    </row>
    <row r="21" spans="1:7" x14ac:dyDescent="0.25">
      <c r="A21" s="19"/>
      <c r="C21" s="19"/>
      <c r="D21" s="19"/>
      <c r="E21" s="19"/>
      <c r="F21" s="4"/>
      <c r="G21" s="4"/>
    </row>
    <row r="22" spans="1:7" x14ac:dyDescent="0.25">
      <c r="A22" s="19" t="s">
        <v>70</v>
      </c>
      <c r="B22" s="19"/>
      <c r="C22" s="19"/>
      <c r="D22" s="19"/>
      <c r="E22" s="19"/>
      <c r="F22" s="4"/>
      <c r="G22" s="4"/>
    </row>
    <row r="23" spans="1:7" x14ac:dyDescent="0.25">
      <c r="A23" s="19"/>
      <c r="B23" s="19" t="s">
        <v>71</v>
      </c>
      <c r="C23" s="19" t="s">
        <v>72</v>
      </c>
      <c r="D23" s="19">
        <v>32</v>
      </c>
      <c r="E23" s="19" t="s">
        <v>73</v>
      </c>
      <c r="F23" s="4">
        <f>'[1]WYW-65819'!F21</f>
        <v>20</v>
      </c>
      <c r="G23" s="4">
        <f t="shared" ref="G23:G24" si="2">D23*F23</f>
        <v>640</v>
      </c>
    </row>
    <row r="24" spans="1:7" x14ac:dyDescent="0.25">
      <c r="A24" s="19"/>
      <c r="B24" s="19" t="s">
        <v>74</v>
      </c>
      <c r="C24" s="19" t="s">
        <v>75</v>
      </c>
      <c r="D24" s="19">
        <v>16</v>
      </c>
      <c r="E24" s="19" t="s">
        <v>73</v>
      </c>
      <c r="F24" s="4">
        <f>'[1]WYW-65819'!F22</f>
        <v>33.5</v>
      </c>
      <c r="G24" s="4">
        <f t="shared" si="2"/>
        <v>536</v>
      </c>
    </row>
    <row r="25" spans="1:7" x14ac:dyDescent="0.25">
      <c r="A25" s="19"/>
      <c r="B25" s="19" t="s">
        <v>67</v>
      </c>
      <c r="C25" s="19"/>
      <c r="D25" s="19"/>
      <c r="E25" s="19"/>
      <c r="F25" s="4"/>
      <c r="G25" s="4">
        <f>SUM(G23:G24)</f>
        <v>1176</v>
      </c>
    </row>
    <row r="26" spans="1:7" x14ac:dyDescent="0.25">
      <c r="A26" s="19"/>
      <c r="B26" s="19"/>
      <c r="C26" s="19"/>
      <c r="D26" s="19"/>
      <c r="E26" s="19"/>
      <c r="F26" s="4"/>
      <c r="G26" s="4"/>
    </row>
    <row r="27" spans="1:7" x14ac:dyDescent="0.25">
      <c r="A27" s="19"/>
      <c r="B27" s="19" t="s">
        <v>21</v>
      </c>
      <c r="C27" s="19"/>
      <c r="D27" s="19"/>
      <c r="E27" s="19"/>
      <c r="F27" s="4"/>
      <c r="G27" s="4">
        <f>G19+G25</f>
        <v>34478.230500000005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1" sqref="G1"/>
    </sheetView>
  </sheetViews>
  <sheetFormatPr defaultRowHeight="15" x14ac:dyDescent="0.25"/>
  <cols>
    <col min="1" max="1" width="10.7109375" customWidth="1"/>
    <col min="2" max="2" width="50.7109375" customWidth="1"/>
    <col min="3" max="3" width="20.7109375" customWidth="1"/>
    <col min="4" max="6" width="10.7109375" customWidth="1"/>
    <col min="7" max="7" width="12.7109375" customWidth="1"/>
  </cols>
  <sheetData>
    <row r="1" spans="1:7" x14ac:dyDescent="0.25">
      <c r="A1" s="16" t="s">
        <v>0</v>
      </c>
      <c r="B1" t="s">
        <v>11</v>
      </c>
    </row>
    <row r="2" spans="1:7" x14ac:dyDescent="0.25">
      <c r="A2" s="16" t="s">
        <v>1</v>
      </c>
      <c r="B2" s="23" t="s">
        <v>90</v>
      </c>
      <c r="C2">
        <v>11.06</v>
      </c>
      <c r="D2" t="s">
        <v>42</v>
      </c>
      <c r="E2" t="s">
        <v>91</v>
      </c>
      <c r="F2" s="17"/>
    </row>
    <row r="3" spans="1:7" x14ac:dyDescent="0.25">
      <c r="A3" s="16" t="s">
        <v>45</v>
      </c>
      <c r="B3" t="s">
        <v>46</v>
      </c>
      <c r="C3" s="24" t="s">
        <v>96</v>
      </c>
      <c r="D3" s="25" t="s">
        <v>93</v>
      </c>
    </row>
    <row r="5" spans="1: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53</v>
      </c>
    </row>
    <row r="6" spans="1:7" x14ac:dyDescent="0.25">
      <c r="A6" s="19" t="s">
        <v>54</v>
      </c>
      <c r="B6" s="19"/>
      <c r="C6" s="19"/>
      <c r="D6" s="19"/>
      <c r="E6" s="19"/>
      <c r="F6" s="26" t="s">
        <v>97</v>
      </c>
      <c r="G6" s="4"/>
    </row>
    <row r="7" spans="1:7" x14ac:dyDescent="0.25">
      <c r="A7" s="19">
        <v>1</v>
      </c>
      <c r="B7" s="19" t="s">
        <v>98</v>
      </c>
      <c r="C7" t="s">
        <v>99</v>
      </c>
      <c r="D7" s="19">
        <v>4</v>
      </c>
      <c r="E7" s="19" t="s">
        <v>73</v>
      </c>
      <c r="F7" s="4"/>
      <c r="G7" s="4">
        <f t="shared" ref="G7:G12" si="0">D7*F7</f>
        <v>0</v>
      </c>
    </row>
    <row r="8" spans="1:7" x14ac:dyDescent="0.25">
      <c r="A8" s="19"/>
      <c r="B8" s="19" t="s">
        <v>100</v>
      </c>
      <c r="C8" s="19" t="s">
        <v>101</v>
      </c>
      <c r="D8" s="19">
        <v>8</v>
      </c>
      <c r="E8" s="19" t="s">
        <v>73</v>
      </c>
      <c r="F8" s="4">
        <v>303.35000000000002</v>
      </c>
      <c r="G8" s="4">
        <f t="shared" si="0"/>
        <v>2426.8000000000002</v>
      </c>
    </row>
    <row r="9" spans="1:7" x14ac:dyDescent="0.25">
      <c r="A9" s="19"/>
      <c r="B9" s="19" t="s">
        <v>102</v>
      </c>
      <c r="C9" s="19" t="s">
        <v>103</v>
      </c>
      <c r="D9" s="19">
        <v>8</v>
      </c>
      <c r="E9" s="19" t="s">
        <v>73</v>
      </c>
      <c r="F9" s="4">
        <v>162.46</v>
      </c>
      <c r="G9" s="4">
        <f t="shared" si="0"/>
        <v>1299.68</v>
      </c>
    </row>
    <row r="10" spans="1:7" x14ac:dyDescent="0.25">
      <c r="A10" s="19"/>
      <c r="B10" s="27" t="s">
        <v>104</v>
      </c>
      <c r="C10" s="19" t="s">
        <v>105</v>
      </c>
      <c r="D10" s="19">
        <v>12</v>
      </c>
      <c r="E10" s="19" t="s">
        <v>73</v>
      </c>
      <c r="F10" s="28">
        <v>200</v>
      </c>
      <c r="G10" s="4">
        <f t="shared" si="0"/>
        <v>2400</v>
      </c>
    </row>
    <row r="11" spans="1:7" x14ac:dyDescent="0.25">
      <c r="A11" s="19"/>
      <c r="B11" s="27" t="s">
        <v>106</v>
      </c>
      <c r="C11" s="19"/>
      <c r="D11" s="19"/>
      <c r="E11" s="19"/>
      <c r="F11" s="4"/>
      <c r="G11" s="4"/>
    </row>
    <row r="12" spans="1:7" x14ac:dyDescent="0.25">
      <c r="A12" s="19">
        <v>2</v>
      </c>
      <c r="B12" s="27" t="s">
        <v>107</v>
      </c>
      <c r="C12" s="19"/>
      <c r="D12" s="19">
        <v>300</v>
      </c>
      <c r="E12" s="19" t="s">
        <v>108</v>
      </c>
      <c r="F12" s="4">
        <v>3.23</v>
      </c>
      <c r="G12" s="4">
        <f t="shared" si="0"/>
        <v>969</v>
      </c>
    </row>
    <row r="13" spans="1:7" x14ac:dyDescent="0.25">
      <c r="A13" s="19">
        <v>3</v>
      </c>
      <c r="B13" s="19" t="s">
        <v>94</v>
      </c>
      <c r="C13" s="19"/>
      <c r="D13" s="19">
        <v>1</v>
      </c>
      <c r="E13" s="19" t="s">
        <v>57</v>
      </c>
      <c r="F13" s="4">
        <f>'[1]WYW-142481'!F7</f>
        <v>505</v>
      </c>
      <c r="G13" s="4">
        <f>D13*F13</f>
        <v>505</v>
      </c>
    </row>
    <row r="14" spans="1:7" x14ac:dyDescent="0.25">
      <c r="A14" s="19">
        <v>4</v>
      </c>
      <c r="B14" s="19" t="s">
        <v>109</v>
      </c>
      <c r="C14" s="19"/>
      <c r="D14" s="19">
        <v>45</v>
      </c>
      <c r="E14" s="19" t="s">
        <v>81</v>
      </c>
      <c r="F14" s="4">
        <v>4.67</v>
      </c>
      <c r="G14" s="4">
        <f>D14*F14</f>
        <v>210.15</v>
      </c>
    </row>
    <row r="15" spans="1:7" x14ac:dyDescent="0.25">
      <c r="A15" s="19">
        <v>5</v>
      </c>
      <c r="B15" s="19" t="s">
        <v>79</v>
      </c>
      <c r="C15" s="19" t="s">
        <v>110</v>
      </c>
      <c r="D15" s="22">
        <v>651</v>
      </c>
      <c r="E15" s="19" t="s">
        <v>81</v>
      </c>
      <c r="F15" s="4">
        <f>'[1]WYW-142481'!F8</f>
        <v>4.67</v>
      </c>
      <c r="G15" s="4">
        <f t="shared" ref="G15" si="1">D15*F15</f>
        <v>3040.17</v>
      </c>
    </row>
    <row r="16" spans="1:7" x14ac:dyDescent="0.25">
      <c r="A16" s="19">
        <v>6</v>
      </c>
      <c r="B16" s="19" t="s">
        <v>111</v>
      </c>
      <c r="C16" s="19"/>
      <c r="D16" s="20">
        <v>8921.73</v>
      </c>
      <c r="E16" s="19" t="s">
        <v>81</v>
      </c>
      <c r="F16" s="4">
        <f>'[1]WYW-142481'!F10</f>
        <v>6.4</v>
      </c>
      <c r="G16" s="4">
        <f>D16*F16</f>
        <v>57099.072</v>
      </c>
    </row>
    <row r="17" spans="1:7" x14ac:dyDescent="0.25">
      <c r="A17" s="19">
        <v>7</v>
      </c>
      <c r="B17" s="19" t="s">
        <v>85</v>
      </c>
      <c r="C17" s="19"/>
      <c r="D17" s="19">
        <v>1</v>
      </c>
      <c r="E17" s="19" t="s">
        <v>57</v>
      </c>
      <c r="F17" s="4">
        <f>'[1]WYW-142481'!F11</f>
        <v>505</v>
      </c>
      <c r="G17" s="4">
        <f>D17*F17</f>
        <v>505</v>
      </c>
    </row>
    <row r="18" spans="1:7" x14ac:dyDescent="0.25">
      <c r="A18" s="19">
        <v>8</v>
      </c>
      <c r="B18" s="19" t="s">
        <v>86</v>
      </c>
      <c r="C18" s="19"/>
      <c r="D18" s="20"/>
      <c r="E18" s="19"/>
      <c r="F18" s="4"/>
      <c r="G18" s="4"/>
    </row>
    <row r="19" spans="1:7" x14ac:dyDescent="0.25">
      <c r="A19" s="19"/>
      <c r="B19" s="19" t="s">
        <v>62</v>
      </c>
      <c r="C19" s="19"/>
      <c r="D19" s="20">
        <f>C2*43560/1000</f>
        <v>481.77360000000004</v>
      </c>
      <c r="E19" s="19" t="s">
        <v>63</v>
      </c>
      <c r="F19" s="4">
        <f>'[1]WYW-142481'!F13</f>
        <v>65</v>
      </c>
      <c r="G19" s="4">
        <f>D19*F19</f>
        <v>31315.284000000003</v>
      </c>
    </row>
    <row r="20" spans="1:7" x14ac:dyDescent="0.25">
      <c r="A20" s="19"/>
      <c r="B20" s="19" t="s">
        <v>64</v>
      </c>
      <c r="C20" s="19"/>
      <c r="D20" s="20">
        <f>$C$2</f>
        <v>11.06</v>
      </c>
      <c r="E20" s="19" t="s">
        <v>65</v>
      </c>
      <c r="F20" s="4">
        <f>'[1]WYW-142481'!F14</f>
        <v>265</v>
      </c>
      <c r="G20" s="4">
        <f t="shared" ref="G20:G21" si="2">D20*F20</f>
        <v>2930.9</v>
      </c>
    </row>
    <row r="21" spans="1:7" x14ac:dyDescent="0.25">
      <c r="A21" s="19"/>
      <c r="B21" s="19" t="s">
        <v>66</v>
      </c>
      <c r="C21" s="19"/>
      <c r="D21" s="20">
        <f>$D$19</f>
        <v>481.77360000000004</v>
      </c>
      <c r="E21" s="19" t="s">
        <v>63</v>
      </c>
      <c r="F21" s="4">
        <f>'[1]WYW-142481'!F15</f>
        <v>61.5</v>
      </c>
      <c r="G21" s="4">
        <f t="shared" si="2"/>
        <v>29629.076400000002</v>
      </c>
    </row>
    <row r="22" spans="1:7" x14ac:dyDescent="0.25">
      <c r="A22" s="19">
        <v>7</v>
      </c>
      <c r="B22" s="19" t="s">
        <v>87</v>
      </c>
      <c r="C22" s="19"/>
      <c r="D22" s="19"/>
      <c r="E22" s="19"/>
      <c r="F22" s="4"/>
      <c r="G22" s="4"/>
    </row>
    <row r="23" spans="1:7" x14ac:dyDescent="0.25">
      <c r="A23" s="21"/>
      <c r="B23" s="19" t="s">
        <v>67</v>
      </c>
      <c r="C23" s="19"/>
      <c r="D23" s="19"/>
      <c r="E23" s="19"/>
      <c r="F23" s="4"/>
      <c r="G23" s="4">
        <f>SUM(G7:G22)</f>
        <v>132330.1324</v>
      </c>
    </row>
    <row r="24" spans="1:7" x14ac:dyDescent="0.25">
      <c r="A24" s="21"/>
      <c r="B24" s="19" t="s">
        <v>68</v>
      </c>
      <c r="C24" s="19"/>
      <c r="D24" s="19"/>
      <c r="E24" s="19"/>
      <c r="F24" s="19"/>
      <c r="G24" s="4">
        <f>G23*0.1</f>
        <v>13233.01324</v>
      </c>
    </row>
    <row r="25" spans="1:7" x14ac:dyDescent="0.25">
      <c r="A25" s="21"/>
      <c r="B25" s="19" t="s">
        <v>67</v>
      </c>
      <c r="C25" s="19"/>
      <c r="D25" s="19"/>
      <c r="E25" s="19"/>
      <c r="F25" s="19"/>
      <c r="G25" s="4">
        <f>SUM(G23:G24)</f>
        <v>145563.14564</v>
      </c>
    </row>
    <row r="26" spans="1:7" x14ac:dyDescent="0.25">
      <c r="A26" s="21"/>
      <c r="B26" s="19" t="s">
        <v>69</v>
      </c>
      <c r="C26" s="19"/>
      <c r="D26" s="19"/>
      <c r="E26" s="19"/>
      <c r="F26" s="4"/>
      <c r="G26" s="4"/>
    </row>
    <row r="27" spans="1:7" x14ac:dyDescent="0.25">
      <c r="A27" s="19"/>
      <c r="C27" s="19"/>
      <c r="D27" s="19"/>
      <c r="E27" s="19"/>
      <c r="F27" s="4"/>
      <c r="G27" s="4"/>
    </row>
    <row r="28" spans="1:7" x14ac:dyDescent="0.25">
      <c r="A28" s="19" t="s">
        <v>70</v>
      </c>
      <c r="B28" s="19"/>
      <c r="C28" s="19"/>
      <c r="D28" s="19"/>
      <c r="E28" s="19"/>
      <c r="F28" s="4"/>
      <c r="G28" s="4"/>
    </row>
    <row r="29" spans="1:7" x14ac:dyDescent="0.25">
      <c r="A29" s="19"/>
      <c r="B29" s="19" t="s">
        <v>71</v>
      </c>
      <c r="C29" s="19" t="s">
        <v>72</v>
      </c>
      <c r="D29" s="19">
        <v>32</v>
      </c>
      <c r="E29" s="19" t="s">
        <v>73</v>
      </c>
      <c r="F29" s="4">
        <f>'[1]WYW-65819'!F21</f>
        <v>20</v>
      </c>
      <c r="G29" s="4">
        <f t="shared" ref="G29:G30" si="3">D29*F29</f>
        <v>640</v>
      </c>
    </row>
    <row r="30" spans="1:7" x14ac:dyDescent="0.25">
      <c r="A30" s="19"/>
      <c r="B30" s="19" t="s">
        <v>74</v>
      </c>
      <c r="C30" s="19" t="s">
        <v>75</v>
      </c>
      <c r="D30" s="19">
        <v>32</v>
      </c>
      <c r="E30" s="19" t="s">
        <v>73</v>
      </c>
      <c r="F30" s="4">
        <f>'[1]WYW-65819'!F22</f>
        <v>33.5</v>
      </c>
      <c r="G30" s="4">
        <f t="shared" si="3"/>
        <v>1072</v>
      </c>
    </row>
    <row r="31" spans="1:7" x14ac:dyDescent="0.25">
      <c r="A31" s="19"/>
      <c r="B31" s="19" t="s">
        <v>67</v>
      </c>
      <c r="C31" s="19"/>
      <c r="D31" s="19"/>
      <c r="E31" s="19"/>
      <c r="F31" s="4"/>
      <c r="G31" s="4">
        <f>SUM(G29:G30)</f>
        <v>1712</v>
      </c>
    </row>
    <row r="32" spans="1:7" x14ac:dyDescent="0.25">
      <c r="A32" s="19"/>
      <c r="B32" s="19"/>
      <c r="C32" s="19"/>
      <c r="D32" s="19"/>
      <c r="E32" s="19"/>
      <c r="F32" s="4"/>
      <c r="G32" s="4"/>
    </row>
    <row r="33" spans="1:7" x14ac:dyDescent="0.25">
      <c r="A33" s="19"/>
      <c r="B33" s="19" t="s">
        <v>21</v>
      </c>
      <c r="C33" s="19"/>
      <c r="D33" s="19"/>
      <c r="E33" s="19"/>
      <c r="F33" s="4"/>
      <c r="G33" s="4">
        <f>G25+G31</f>
        <v>147275.14564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33" sqref="C33"/>
    </sheetView>
  </sheetViews>
  <sheetFormatPr defaultRowHeight="15" x14ac:dyDescent="0.25"/>
  <cols>
    <col min="1" max="1" width="10.7109375" customWidth="1"/>
    <col min="2" max="2" width="50.7109375" customWidth="1"/>
    <col min="3" max="3" width="20.7109375" customWidth="1"/>
    <col min="4" max="7" width="10.7109375" customWidth="1"/>
  </cols>
  <sheetData>
    <row r="1" spans="1:7" x14ac:dyDescent="0.25">
      <c r="A1" s="16" t="s">
        <v>0</v>
      </c>
      <c r="B1" t="s">
        <v>16</v>
      </c>
    </row>
    <row r="2" spans="1:7" x14ac:dyDescent="0.25">
      <c r="A2" s="16" t="s">
        <v>1</v>
      </c>
      <c r="B2" s="23" t="s">
        <v>112</v>
      </c>
      <c r="C2">
        <v>11.06</v>
      </c>
      <c r="D2" t="s">
        <v>42</v>
      </c>
      <c r="E2" t="s">
        <v>91</v>
      </c>
      <c r="F2" s="17"/>
    </row>
    <row r="3" spans="1:7" x14ac:dyDescent="0.25">
      <c r="A3" s="16" t="s">
        <v>45</v>
      </c>
      <c r="B3" t="s">
        <v>46</v>
      </c>
      <c r="C3" s="24" t="s">
        <v>96</v>
      </c>
      <c r="D3" s="25" t="s">
        <v>93</v>
      </c>
    </row>
    <row r="5" spans="1:7" x14ac:dyDescent="0.25">
      <c r="A5" s="18" t="s">
        <v>47</v>
      </c>
      <c r="B5" s="18" t="s">
        <v>48</v>
      </c>
      <c r="C5" s="18" t="s">
        <v>49</v>
      </c>
      <c r="D5" s="18" t="s">
        <v>50</v>
      </c>
      <c r="E5" s="18" t="s">
        <v>51</v>
      </c>
      <c r="F5" s="18" t="s">
        <v>52</v>
      </c>
      <c r="G5" s="18" t="s">
        <v>53</v>
      </c>
    </row>
    <row r="6" spans="1:7" x14ac:dyDescent="0.25">
      <c r="A6" s="19" t="s">
        <v>54</v>
      </c>
      <c r="B6" s="19"/>
      <c r="C6" s="19"/>
      <c r="D6" s="19"/>
      <c r="E6" s="19"/>
      <c r="F6" s="26" t="s">
        <v>97</v>
      </c>
      <c r="G6" s="4"/>
    </row>
    <row r="7" spans="1:7" x14ac:dyDescent="0.25">
      <c r="A7" s="19">
        <v>1</v>
      </c>
      <c r="B7" s="19" t="s">
        <v>98</v>
      </c>
      <c r="C7" t="s">
        <v>99</v>
      </c>
      <c r="D7" s="19">
        <v>4</v>
      </c>
      <c r="E7" s="19" t="s">
        <v>73</v>
      </c>
      <c r="F7" s="28">
        <v>95</v>
      </c>
      <c r="G7" s="4">
        <f t="shared" ref="G7:G11" si="0">D7*F7</f>
        <v>380</v>
      </c>
    </row>
    <row r="8" spans="1:7" x14ac:dyDescent="0.25">
      <c r="A8" s="19"/>
      <c r="B8" s="19" t="s">
        <v>113</v>
      </c>
      <c r="C8" s="19" t="s">
        <v>101</v>
      </c>
      <c r="D8" s="19">
        <v>8</v>
      </c>
      <c r="E8" s="19" t="s">
        <v>73</v>
      </c>
      <c r="F8" s="4">
        <v>303.35000000000002</v>
      </c>
      <c r="G8" s="4">
        <f t="shared" si="0"/>
        <v>2426.8000000000002</v>
      </c>
    </row>
    <row r="9" spans="1:7" x14ac:dyDescent="0.25">
      <c r="A9" s="19"/>
      <c r="B9" s="19" t="s">
        <v>114</v>
      </c>
      <c r="C9" s="19" t="s">
        <v>103</v>
      </c>
      <c r="D9" s="19">
        <v>8</v>
      </c>
      <c r="E9" s="19" t="s">
        <v>73</v>
      </c>
      <c r="F9" s="4">
        <v>162.46</v>
      </c>
      <c r="G9" s="4">
        <f t="shared" si="0"/>
        <v>1299.68</v>
      </c>
    </row>
    <row r="10" spans="1:7" x14ac:dyDescent="0.25">
      <c r="A10" s="19"/>
      <c r="B10" s="27" t="s">
        <v>115</v>
      </c>
      <c r="C10" s="19" t="s">
        <v>105</v>
      </c>
      <c r="D10" s="19">
        <v>20</v>
      </c>
      <c r="E10" s="19" t="s">
        <v>73</v>
      </c>
      <c r="F10" s="28">
        <v>200</v>
      </c>
      <c r="G10" s="4">
        <f t="shared" si="0"/>
        <v>4000</v>
      </c>
    </row>
    <row r="11" spans="1:7" x14ac:dyDescent="0.25">
      <c r="A11" s="19"/>
      <c r="B11" s="27" t="s">
        <v>116</v>
      </c>
      <c r="C11" s="19" t="s">
        <v>117</v>
      </c>
      <c r="D11" s="19">
        <v>4</v>
      </c>
      <c r="E11" s="19" t="s">
        <v>73</v>
      </c>
      <c r="F11" s="4">
        <v>105</v>
      </c>
      <c r="G11" s="4">
        <f t="shared" si="0"/>
        <v>420</v>
      </c>
    </row>
    <row r="12" spans="1:7" x14ac:dyDescent="0.25">
      <c r="A12" s="19"/>
      <c r="B12" s="27" t="s">
        <v>118</v>
      </c>
      <c r="C12" s="19"/>
      <c r="D12" s="19"/>
      <c r="E12" s="19"/>
      <c r="F12" s="4"/>
      <c r="G12" s="4"/>
    </row>
    <row r="13" spans="1:7" x14ac:dyDescent="0.25">
      <c r="A13" s="19"/>
      <c r="B13" s="27" t="s">
        <v>119</v>
      </c>
      <c r="C13" s="19"/>
      <c r="D13" s="19"/>
      <c r="E13" s="19"/>
      <c r="F13" s="4"/>
      <c r="G13" s="4"/>
    </row>
    <row r="14" spans="1:7" x14ac:dyDescent="0.25">
      <c r="A14" s="21"/>
      <c r="B14" s="19" t="s">
        <v>67</v>
      </c>
      <c r="C14" s="19"/>
      <c r="D14" s="19"/>
      <c r="E14" s="19"/>
      <c r="F14" s="4"/>
      <c r="G14" s="4">
        <f>SUM(G7:G12)</f>
        <v>8526.48</v>
      </c>
    </row>
    <row r="15" spans="1:7" x14ac:dyDescent="0.25">
      <c r="A15" s="21"/>
      <c r="B15" s="19" t="s">
        <v>68</v>
      </c>
      <c r="C15" s="19"/>
      <c r="D15" s="19"/>
      <c r="E15" s="19"/>
      <c r="F15" s="19"/>
      <c r="G15" s="4">
        <f>G14*0.1</f>
        <v>852.64800000000002</v>
      </c>
    </row>
    <row r="16" spans="1:7" x14ac:dyDescent="0.25">
      <c r="A16" s="21"/>
      <c r="B16" s="19" t="s">
        <v>67</v>
      </c>
      <c r="C16" s="19"/>
      <c r="D16" s="19"/>
      <c r="E16" s="19"/>
      <c r="F16" s="19"/>
      <c r="G16" s="4">
        <f>SUM(G14:G15)</f>
        <v>9379.1279999999988</v>
      </c>
    </row>
    <row r="17" spans="1:7" x14ac:dyDescent="0.25">
      <c r="A17" s="21"/>
      <c r="B17" s="19" t="s">
        <v>69</v>
      </c>
      <c r="C17" s="19"/>
      <c r="D17" s="19"/>
      <c r="E17" s="19"/>
      <c r="F17" s="4"/>
      <c r="G17" s="4"/>
    </row>
    <row r="18" spans="1:7" x14ac:dyDescent="0.25">
      <c r="A18" s="19"/>
      <c r="C18" s="19"/>
      <c r="D18" s="19"/>
      <c r="E18" s="19"/>
      <c r="F18" s="4"/>
      <c r="G18" s="4"/>
    </row>
    <row r="19" spans="1:7" x14ac:dyDescent="0.25">
      <c r="A19" s="19" t="s">
        <v>70</v>
      </c>
      <c r="B19" s="19"/>
      <c r="C19" s="19"/>
      <c r="D19" s="19"/>
      <c r="E19" s="19"/>
      <c r="F19" s="4"/>
      <c r="G19" s="4"/>
    </row>
    <row r="20" spans="1:7" x14ac:dyDescent="0.25">
      <c r="A20" s="19"/>
      <c r="B20" s="19" t="s">
        <v>71</v>
      </c>
      <c r="C20" s="19" t="s">
        <v>72</v>
      </c>
      <c r="D20" s="19">
        <v>32</v>
      </c>
      <c r="E20" s="19" t="s">
        <v>73</v>
      </c>
      <c r="F20" s="4">
        <f>'[1]WYW-65819'!F21</f>
        <v>20</v>
      </c>
      <c r="G20" s="4">
        <f t="shared" ref="G20:G21" si="1">D20*F20</f>
        <v>640</v>
      </c>
    </row>
    <row r="21" spans="1:7" x14ac:dyDescent="0.25">
      <c r="A21" s="19"/>
      <c r="B21" s="19" t="s">
        <v>74</v>
      </c>
      <c r="C21" s="19" t="s">
        <v>75</v>
      </c>
      <c r="D21" s="19">
        <v>24</v>
      </c>
      <c r="E21" s="19" t="s">
        <v>73</v>
      </c>
      <c r="F21" s="4">
        <f>'[1]WYW-65819'!F22</f>
        <v>33.5</v>
      </c>
      <c r="G21" s="4">
        <f t="shared" si="1"/>
        <v>804</v>
      </c>
    </row>
    <row r="22" spans="1:7" x14ac:dyDescent="0.25">
      <c r="A22" s="19"/>
      <c r="B22" s="19" t="s">
        <v>67</v>
      </c>
      <c r="C22" s="19"/>
      <c r="D22" s="19"/>
      <c r="E22" s="19"/>
      <c r="F22" s="4"/>
      <c r="G22" s="4">
        <f>SUM(G20:G21)</f>
        <v>1444</v>
      </c>
    </row>
    <row r="23" spans="1:7" x14ac:dyDescent="0.25">
      <c r="A23" s="19"/>
      <c r="B23" s="19"/>
      <c r="C23" s="19"/>
      <c r="D23" s="19"/>
      <c r="E23" s="19"/>
      <c r="F23" s="4"/>
      <c r="G23" s="4"/>
    </row>
    <row r="24" spans="1:7" x14ac:dyDescent="0.25">
      <c r="A24" s="19"/>
      <c r="B24" s="19" t="s">
        <v>21</v>
      </c>
      <c r="C24" s="19"/>
      <c r="D24" s="19"/>
      <c r="E24" s="19"/>
      <c r="F24" s="4"/>
      <c r="G24" s="4">
        <f>G16+G22</f>
        <v>10823.127999999999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ROW Summary</vt:lpstr>
      <vt:lpstr>WYW-65819</vt:lpstr>
      <vt:lpstr>WYW-142481</vt:lpstr>
      <vt:lpstr>WYW-163391</vt:lpstr>
      <vt:lpstr>WYW-170769</vt:lpstr>
      <vt:lpstr>WYW-143277</vt:lpstr>
    </vt:vector>
  </TitlesOfParts>
  <Company>Bureau of Land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K. Wrigley</dc:creator>
  <cp:lastModifiedBy>Janelle K. Wrigley</cp:lastModifiedBy>
  <dcterms:created xsi:type="dcterms:W3CDTF">2016-03-24T22:11:44Z</dcterms:created>
  <dcterms:modified xsi:type="dcterms:W3CDTF">2016-03-25T14:36:07Z</dcterms:modified>
</cp:coreProperties>
</file>